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02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<sst xmlns="http://schemas.openxmlformats.org/spreadsheetml/2006/main" count="394" uniqueCount="204">
  <si>
    <t>Comp%</t>
  </si>
  <si>
    <t>TD</t>
  </si>
  <si>
    <t>MVP</t>
  </si>
  <si>
    <t>Rating</t>
  </si>
  <si>
    <t>TD/Int</t>
  </si>
  <si>
    <t>Int/Att</t>
  </si>
  <si>
    <t>Yd/Att</t>
  </si>
  <si>
    <t>Yd/Comp</t>
  </si>
  <si>
    <t>TD/Att</t>
  </si>
  <si>
    <t>T</t>
  </si>
  <si>
    <t>U</t>
  </si>
  <si>
    <t>V</t>
  </si>
  <si>
    <t>X</t>
  </si>
  <si>
    <t>AC</t>
  </si>
  <si>
    <t>AD</t>
  </si>
  <si>
    <t>AE</t>
  </si>
  <si>
    <t>AG</t>
  </si>
  <si>
    <t>AI</t>
  </si>
  <si>
    <t>AJ</t>
  </si>
  <si>
    <t>AO</t>
  </si>
  <si>
    <t>AP</t>
  </si>
  <si>
    <t>AQ</t>
  </si>
  <si>
    <t>AR</t>
  </si>
  <si>
    <t>AU</t>
  </si>
  <si>
    <t>BO</t>
  </si>
  <si>
    <t>BN</t>
  </si>
  <si>
    <t>BS</t>
  </si>
  <si>
    <t>BT</t>
  </si>
  <si>
    <t>BU</t>
  </si>
  <si>
    <t>BV</t>
  </si>
  <si>
    <t>BW</t>
  </si>
  <si>
    <t>BX</t>
  </si>
  <si>
    <t>BZ</t>
  </si>
  <si>
    <t>BY</t>
  </si>
  <si>
    <t>D</t>
  </si>
  <si>
    <t>H</t>
  </si>
  <si>
    <t>Favre</t>
  </si>
  <si>
    <t>Brees</t>
  </si>
  <si>
    <t>Rodgers</t>
  </si>
  <si>
    <t>Graham</t>
  </si>
  <si>
    <t>Brady</t>
  </si>
  <si>
    <t>Starr</t>
  </si>
  <si>
    <t>Blanda</t>
  </si>
  <si>
    <t>Luckman</t>
  </si>
  <si>
    <t>Hostetler</t>
  </si>
  <si>
    <t>Graham
Hadl</t>
  </si>
  <si>
    <t>Romo</t>
  </si>
  <si>
    <t>Marino</t>
  </si>
  <si>
    <t>Lamonica</t>
  </si>
  <si>
    <t>Baugh</t>
  </si>
  <si>
    <t>Unitas</t>
  </si>
  <si>
    <t>Warner</t>
  </si>
  <si>
    <t>Kilmer</t>
  </si>
  <si>
    <t>Isbell</t>
  </si>
  <si>
    <t>Morrall</t>
  </si>
  <si>
    <t>Elway</t>
  </si>
  <si>
    <t>Graham
Favre</t>
  </si>
  <si>
    <t>Williams</t>
  </si>
  <si>
    <t>McNabb</t>
  </si>
  <si>
    <t>VanBrocklin</t>
  </si>
  <si>
    <t>Jurgensen</t>
  </si>
  <si>
    <t>Young</t>
  </si>
  <si>
    <t>Montana</t>
  </si>
  <si>
    <t>Montana
Graham</t>
  </si>
  <si>
    <t>Bradshaw</t>
  </si>
  <si>
    <t>Garcia</t>
  </si>
  <si>
    <t>Tarkenton</t>
  </si>
  <si>
    <t>Staubach</t>
  </si>
  <si>
    <t>Dawson</t>
  </si>
  <si>
    <t>Aikman</t>
  </si>
  <si>
    <t>Hadl</t>
  </si>
  <si>
    <t>C  O  U  N  T  S</t>
  </si>
  <si>
    <t>Conerly</t>
  </si>
  <si>
    <t>Hart</t>
  </si>
  <si>
    <t>Kreig</t>
  </si>
  <si>
    <t>Namath</t>
  </si>
  <si>
    <t>Points</t>
  </si>
  <si>
    <t>Rank</t>
  </si>
  <si>
    <t>Col</t>
  </si>
  <si>
    <t>#5 (1)</t>
  </si>
  <si>
    <t>#1 (5pts)</t>
  </si>
  <si>
    <t>#2 (4pts)</t>
  </si>
  <si>
    <t>#3 (3pts)</t>
  </si>
  <si>
    <t>#4 (2pts)</t>
  </si>
  <si>
    <t>Yards</t>
  </si>
  <si>
    <t>WinConf</t>
  </si>
  <si>
    <t>PROBowl</t>
  </si>
  <si>
    <t>Total Counts</t>
  </si>
  <si>
    <t>AN</t>
  </si>
  <si>
    <t>AS</t>
  </si>
  <si>
    <t>AV</t>
  </si>
  <si>
    <t>FumLost%</t>
  </si>
  <si>
    <t>CB</t>
  </si>
  <si>
    <t>CA</t>
  </si>
  <si>
    <t>Attempt</t>
  </si>
  <si>
    <t>R</t>
  </si>
  <si>
    <t>Int</t>
  </si>
  <si>
    <t>CC</t>
  </si>
  <si>
    <t>CD</t>
  </si>
  <si>
    <t>Sack</t>
  </si>
  <si>
    <t>Fumbles</t>
  </si>
  <si>
    <t>FumbLost</t>
  </si>
  <si>
    <t>AA</t>
  </si>
  <si>
    <t>AB</t>
  </si>
  <si>
    <t>Losses</t>
  </si>
  <si>
    <t>AH</t>
  </si>
  <si>
    <t>AK</t>
  </si>
  <si>
    <t>PlayoffLoss</t>
  </si>
  <si>
    <t>PlayoffWin%</t>
  </si>
  <si>
    <t>AM</t>
  </si>
  <si>
    <t>Playoff4QWin</t>
  </si>
  <si>
    <t>WinDivision</t>
  </si>
  <si>
    <t>PROBowlStart</t>
  </si>
  <si>
    <t>APPro1stTeam</t>
  </si>
  <si>
    <t>Games/Played</t>
  </si>
  <si>
    <t>SeasonsPlayed</t>
  </si>
  <si>
    <t>Games/Started</t>
  </si>
  <si>
    <t>TD/Game</t>
  </si>
  <si>
    <t>Int/Game</t>
  </si>
  <si>
    <t>Sack/Game</t>
  </si>
  <si>
    <t>Moon</t>
  </si>
  <si>
    <t>Bledsoe</t>
  </si>
  <si>
    <t>Esiason</t>
  </si>
  <si>
    <t>Graham
Morrall
Greise
Brady</t>
  </si>
  <si>
    <t>Roethlisherger</t>
  </si>
  <si>
    <t>Brady
Starr</t>
  </si>
  <si>
    <t>Baugh
Luckman
Unitas
Elway</t>
  </si>
  <si>
    <t>PlayoffGames</t>
  </si>
  <si>
    <t>Monana</t>
  </si>
  <si>
    <t>Kelly</t>
  </si>
  <si>
    <t>Dilfer</t>
  </si>
  <si>
    <t>Morrall
Hostetler
Plunkett</t>
  </si>
  <si>
    <t>Bradshaw
Elway
Brady</t>
  </si>
  <si>
    <t>Fouts
Stabler
Marino</t>
  </si>
  <si>
    <t>Elway
Brady</t>
  </si>
  <si>
    <t>Graham
Unitas</t>
  </si>
  <si>
    <t>(7-way tie)</t>
  </si>
  <si>
    <t>(6-way tie)</t>
  </si>
  <si>
    <t>SB/Champ-MVP</t>
  </si>
  <si>
    <t>WinSeasons%</t>
  </si>
  <si>
    <t>Jones</t>
  </si>
  <si>
    <t>Finks</t>
  </si>
  <si>
    <t>McMahon</t>
  </si>
  <si>
    <t>Everett</t>
  </si>
  <si>
    <t>E.Manning</t>
  </si>
  <si>
    <t>Flutie</t>
  </si>
  <si>
    <t>Yd/Game</t>
  </si>
  <si>
    <t>Baugh
Graham
Waterfield</t>
  </si>
  <si>
    <t>Brady
Roethlisherger
Warner</t>
  </si>
  <si>
    <t>Dawson
Hart
Kreig</t>
  </si>
  <si>
    <t>#GamesPlayed</t>
  </si>
  <si>
    <t>Comp</t>
  </si>
  <si>
    <t>S</t>
  </si>
  <si>
    <t>AK+AL</t>
  </si>
  <si>
    <t>G</t>
  </si>
  <si>
    <t>P.Manning</t>
  </si>
  <si>
    <t>Baugh
P.Manning</t>
  </si>
  <si>
    <t>P.Manning
Graham</t>
  </si>
  <si>
    <t>12(t)</t>
  </si>
  <si>
    <t>18(t)</t>
  </si>
  <si>
    <t>And 10 of these 40 hold two-thirds of all of these records. That says who the Top Ten QB's are (alphabetically):</t>
  </si>
  <si>
    <t>This color denotes individual records (vs. team records)</t>
  </si>
  <si>
    <t>This color denotes team records (vs individual records) lead by their QB</t>
  </si>
  <si>
    <t>PerfectSeason</t>
  </si>
  <si>
    <t>PlayoffWins</t>
  </si>
  <si>
    <t>PlayoffWinDrive</t>
  </si>
  <si>
    <t>EarlySeasonSBowl</t>
  </si>
  <si>
    <t>SB/Champ-Wins</t>
  </si>
  <si>
    <t>WinningDrives</t>
  </si>
  <si>
    <t>4QComebackWins</t>
  </si>
  <si>
    <t>4QWin/Game</t>
  </si>
  <si>
    <t>WinDrives/Game</t>
  </si>
  <si>
    <t>Mostly because of long careers, these 11 QB's hold the record for some things they would rather NOT have the record for:</t>
  </si>
  <si>
    <t>Wins (reg.seasons)</t>
  </si>
  <si>
    <t>Elway
Bradshaw
P.Manning</t>
  </si>
  <si>
    <t>BP</t>
  </si>
  <si>
    <t>Waterfield</t>
  </si>
  <si>
    <t>Fum/Game%</t>
  </si>
  <si>
    <t>Z</t>
  </si>
  <si>
    <t>Marino
Namath</t>
  </si>
  <si>
    <t>Ryan</t>
  </si>
  <si>
    <t>Newton
Ryan</t>
  </si>
  <si>
    <t>(4-way tie)</t>
  </si>
  <si>
    <t>Unitas
Luckman</t>
  </si>
  <si>
    <t>CE</t>
  </si>
  <si>
    <t>Win%Games</t>
  </si>
  <si>
    <t>WinSeasonsStarter</t>
  </si>
  <si>
    <t>P.Manning
Favre</t>
  </si>
  <si>
    <t>Graham
Brady
Isbell</t>
  </si>
  <si>
    <t>Bradshaw
Marino</t>
  </si>
  <si>
    <t>BL</t>
  </si>
  <si>
    <t>10(t)</t>
  </si>
  <si>
    <t>15(t)</t>
  </si>
  <si>
    <t>22(t)</t>
  </si>
  <si>
    <t>26(t)</t>
  </si>
  <si>
    <t>30(t)</t>
  </si>
  <si>
    <t>35(t)</t>
  </si>
  <si>
    <t>38(t)</t>
  </si>
  <si>
    <t>Out of 1000 guys who have been an NFL quarterback, these 39 hold all of the top five positions of all QB career records.</t>
  </si>
  <si>
    <t>Blanda,Brady, Brees,Elway, Favre, Graham, Isbell,Luckman, P.Manning, Montana,Morrall</t>
  </si>
  <si>
    <t xml:space="preserve">Stat </t>
  </si>
  <si>
    <t>Graham
Starr
Montana
Aikman</t>
  </si>
  <si>
    <t>Starr
Brady</t>
  </si>
  <si>
    <t>Bradshaw
Luckman
Montana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</si>
</sst>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3" fillId="35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33" fillId="35" borderId="0" xfId="0" applyFont="1" applyFill="1" applyAlignment="1">
      <alignment horizontal="center" vertical="center"/>
    </xf>
    <xf numFmtId="0" fontId="35" fillId="0" borderId="0" xfId="0" applyFont="1" applyAlignment="1">
      <alignment/>
    </xf>
    <xf numFmtId="0" fontId="33" fillId="35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right" vertical="center"/>
    </xf>
    <xf numFmtId="0" fontId="0" fillId="37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 quotePrefix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3" fillId="35" borderId="0" xfId="0" applyFont="1" applyFill="1" applyAlignment="1">
      <alignment horizontal="center"/>
    </xf>
    <xf numFmtId="0" fontId="0" fillId="37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8515625" style="0" customWidth="1"/>
    <col min="2" max="2" width="6.140625" style="0" customWidth="1"/>
    <col min="3" max="5" width="13.57421875" style="0" customWidth="1"/>
    <col min="6" max="6" width="14.8515625" style="0" customWidth="1"/>
    <col min="7" max="8" width="13.57421875" style="0" customWidth="1"/>
    <col min="9" max="9" width="9.140625" style="3" customWidth="1"/>
  </cols>
  <sheetData>
    <row r="1" spans="1:8" ht="15">
      <c r="A1" s="9" t="s">
        <v>200</v>
      </c>
      <c r="B1" s="9" t="s">
        <v>78</v>
      </c>
      <c r="C1" s="10" t="s">
        <v>80</v>
      </c>
      <c r="D1" s="10" t="s">
        <v>81</v>
      </c>
      <c r="E1" s="10" t="s">
        <v>82</v>
      </c>
      <c r="F1" s="10" t="s">
        <v>83</v>
      </c>
      <c r="G1" s="10" t="s">
        <v>79</v>
      </c>
      <c r="H1" s="13"/>
    </row>
    <row r="2" spans="1:10" ht="15">
      <c r="A2" s="21" t="s">
        <v>3</v>
      </c>
      <c r="B2" s="25" t="s">
        <v>12</v>
      </c>
      <c r="C2" s="3" t="s">
        <v>38</v>
      </c>
      <c r="D2" s="3" t="s">
        <v>40</v>
      </c>
      <c r="E2" s="3" t="s">
        <v>46</v>
      </c>
      <c r="F2" s="29" t="s">
        <v>61</v>
      </c>
      <c r="G2" s="3" t="s">
        <v>155</v>
      </c>
      <c r="H2" s="3"/>
      <c r="I2" s="32" t="s">
        <v>161</v>
      </c>
      <c r="J2" s="32"/>
    </row>
    <row r="3" spans="1:10" ht="15">
      <c r="A3" s="21" t="s">
        <v>94</v>
      </c>
      <c r="B3" s="25" t="s">
        <v>95</v>
      </c>
      <c r="C3" s="3" t="s">
        <v>36</v>
      </c>
      <c r="D3" s="3" t="s">
        <v>155</v>
      </c>
      <c r="E3" s="3" t="s">
        <v>37</v>
      </c>
      <c r="F3" s="3" t="s">
        <v>47</v>
      </c>
      <c r="G3" s="3" t="s">
        <v>40</v>
      </c>
      <c r="H3" s="3"/>
      <c r="I3" s="32"/>
      <c r="J3" s="32"/>
    </row>
    <row r="4" spans="1:10" ht="15">
      <c r="A4" s="21" t="s">
        <v>151</v>
      </c>
      <c r="B4" s="25" t="s">
        <v>152</v>
      </c>
      <c r="C4" s="3" t="s">
        <v>36</v>
      </c>
      <c r="D4" s="3" t="s">
        <v>155</v>
      </c>
      <c r="E4" s="3" t="s">
        <v>37</v>
      </c>
      <c r="F4" s="29" t="s">
        <v>40</v>
      </c>
      <c r="G4" s="3" t="s">
        <v>47</v>
      </c>
      <c r="H4" s="3"/>
      <c r="I4" s="32"/>
      <c r="J4" s="32"/>
    </row>
    <row r="5" spans="1:10" ht="15">
      <c r="A5" s="21" t="s">
        <v>84</v>
      </c>
      <c r="B5" s="25" t="s">
        <v>9</v>
      </c>
      <c r="C5" s="3" t="s">
        <v>155</v>
      </c>
      <c r="D5" s="3" t="s">
        <v>36</v>
      </c>
      <c r="E5" s="3" t="s">
        <v>37</v>
      </c>
      <c r="F5" s="3" t="s">
        <v>40</v>
      </c>
      <c r="G5" s="3" t="s">
        <v>47</v>
      </c>
      <c r="I5" s="32"/>
      <c r="J5" s="32"/>
    </row>
    <row r="6" spans="1:10" ht="15" customHeight="1">
      <c r="A6" s="21" t="s">
        <v>0</v>
      </c>
      <c r="B6" s="25" t="s">
        <v>10</v>
      </c>
      <c r="C6" s="3" t="s">
        <v>37</v>
      </c>
      <c r="D6" s="3" t="s">
        <v>51</v>
      </c>
      <c r="E6" s="4" t="s">
        <v>155</v>
      </c>
      <c r="F6" s="4" t="s">
        <v>46</v>
      </c>
      <c r="G6" s="3" t="s">
        <v>38</v>
      </c>
      <c r="H6" s="3"/>
      <c r="I6" s="33" t="s">
        <v>162</v>
      </c>
      <c r="J6" s="33"/>
    </row>
    <row r="7" spans="1:10" ht="15">
      <c r="A7" s="21" t="s">
        <v>1</v>
      </c>
      <c r="B7" s="25" t="s">
        <v>11</v>
      </c>
      <c r="C7" s="3" t="s">
        <v>155</v>
      </c>
      <c r="D7" s="3" t="s">
        <v>36</v>
      </c>
      <c r="E7" s="4" t="s">
        <v>37</v>
      </c>
      <c r="F7" s="3" t="s">
        <v>40</v>
      </c>
      <c r="G7" s="3" t="s">
        <v>47</v>
      </c>
      <c r="H7" s="3"/>
      <c r="I7" s="33"/>
      <c r="J7" s="33"/>
    </row>
    <row r="8" spans="1:10" ht="15">
      <c r="A8" s="21" t="s">
        <v>4</v>
      </c>
      <c r="B8" s="25" t="s">
        <v>175</v>
      </c>
      <c r="C8" s="3" t="s">
        <v>38</v>
      </c>
      <c r="D8" s="4" t="s">
        <v>40</v>
      </c>
      <c r="E8" s="3" t="s">
        <v>61</v>
      </c>
      <c r="F8" s="3" t="s">
        <v>155</v>
      </c>
      <c r="G8" s="3" t="s">
        <v>46</v>
      </c>
      <c r="I8" s="33"/>
      <c r="J8" s="33"/>
    </row>
    <row r="9" spans="1:10" ht="15">
      <c r="A9" s="21" t="s">
        <v>8</v>
      </c>
      <c r="B9" s="25" t="s">
        <v>32</v>
      </c>
      <c r="C9" s="3" t="s">
        <v>43</v>
      </c>
      <c r="D9" s="4" t="s">
        <v>53</v>
      </c>
      <c r="E9" s="3" t="s">
        <v>39</v>
      </c>
      <c r="F9" s="3" t="s">
        <v>68</v>
      </c>
      <c r="G9" s="3" t="s">
        <v>38</v>
      </c>
      <c r="I9" s="33"/>
      <c r="J9" s="33"/>
    </row>
    <row r="10" spans="1:7" ht="15">
      <c r="A10" s="21" t="s">
        <v>117</v>
      </c>
      <c r="B10" s="25" t="s">
        <v>93</v>
      </c>
      <c r="C10" s="3" t="s">
        <v>38</v>
      </c>
      <c r="D10" s="4" t="s">
        <v>155</v>
      </c>
      <c r="E10" s="4" t="s">
        <v>37</v>
      </c>
      <c r="F10" s="3" t="s">
        <v>40</v>
      </c>
      <c r="G10" s="3" t="s">
        <v>47</v>
      </c>
    </row>
    <row r="11" spans="1:9" ht="15">
      <c r="A11" s="21" t="s">
        <v>100</v>
      </c>
      <c r="B11" s="25" t="s">
        <v>102</v>
      </c>
      <c r="C11" s="3" t="s">
        <v>53</v>
      </c>
      <c r="D11" s="14" t="s">
        <v>43</v>
      </c>
      <c r="E11" s="15" t="s">
        <v>140</v>
      </c>
      <c r="F11" s="14" t="s">
        <v>141</v>
      </c>
      <c r="G11" s="14" t="s">
        <v>142</v>
      </c>
      <c r="H11" s="3"/>
      <c r="I11"/>
    </row>
    <row r="12" spans="1:9" ht="15">
      <c r="A12" s="21" t="s">
        <v>101</v>
      </c>
      <c r="B12" s="25" t="s">
        <v>103</v>
      </c>
      <c r="C12" s="3" t="s">
        <v>53</v>
      </c>
      <c r="D12" s="14" t="s">
        <v>43</v>
      </c>
      <c r="E12" s="15" t="s">
        <v>140</v>
      </c>
      <c r="F12" s="14" t="s">
        <v>141</v>
      </c>
      <c r="G12" s="14" t="s">
        <v>176</v>
      </c>
      <c r="H12" s="3"/>
      <c r="I12"/>
    </row>
    <row r="13" spans="1:9" ht="15">
      <c r="A13" s="21" t="s">
        <v>91</v>
      </c>
      <c r="B13" s="25" t="s">
        <v>27</v>
      </c>
      <c r="C13" s="3" t="s">
        <v>53</v>
      </c>
      <c r="D13" s="3" t="s">
        <v>42</v>
      </c>
      <c r="E13" s="3" t="s">
        <v>143</v>
      </c>
      <c r="F13" s="3" t="s">
        <v>144</v>
      </c>
      <c r="G13" s="3" t="s">
        <v>68</v>
      </c>
      <c r="H13" s="3"/>
      <c r="I13"/>
    </row>
    <row r="14" spans="1:9" ht="15">
      <c r="A14" s="21" t="s">
        <v>177</v>
      </c>
      <c r="B14" s="25" t="s">
        <v>28</v>
      </c>
      <c r="C14" s="3" t="s">
        <v>53</v>
      </c>
      <c r="D14" s="3" t="s">
        <v>43</v>
      </c>
      <c r="E14" s="3" t="s">
        <v>140</v>
      </c>
      <c r="F14" s="3" t="s">
        <v>70</v>
      </c>
      <c r="G14" s="3" t="s">
        <v>42</v>
      </c>
      <c r="H14" s="3"/>
      <c r="I14"/>
    </row>
    <row r="15" spans="1:9" ht="15">
      <c r="A15" s="21" t="s">
        <v>99</v>
      </c>
      <c r="B15" s="25" t="s">
        <v>178</v>
      </c>
      <c r="C15" s="3" t="s">
        <v>57</v>
      </c>
      <c r="D15" s="3" t="s">
        <v>145</v>
      </c>
      <c r="E15" s="3" t="s">
        <v>52</v>
      </c>
      <c r="F15" s="3" t="s">
        <v>65</v>
      </c>
      <c r="G15" s="3" t="s">
        <v>44</v>
      </c>
      <c r="H15" s="3"/>
      <c r="I15"/>
    </row>
    <row r="16" spans="1:9" ht="30">
      <c r="A16" s="21" t="s">
        <v>119</v>
      </c>
      <c r="B16" s="25" t="s">
        <v>26</v>
      </c>
      <c r="C16" s="3" t="s">
        <v>42</v>
      </c>
      <c r="D16" s="3" t="s">
        <v>52</v>
      </c>
      <c r="E16" s="3" t="s">
        <v>57</v>
      </c>
      <c r="F16" s="3" t="s">
        <v>54</v>
      </c>
      <c r="G16" s="4" t="s">
        <v>179</v>
      </c>
      <c r="H16" s="4"/>
      <c r="I16"/>
    </row>
    <row r="17" spans="1:8" ht="15">
      <c r="A17" s="21" t="s">
        <v>5</v>
      </c>
      <c r="B17" s="25" t="s">
        <v>29</v>
      </c>
      <c r="C17" s="3" t="s">
        <v>38</v>
      </c>
      <c r="D17" s="4" t="s">
        <v>40</v>
      </c>
      <c r="E17" s="3" t="s">
        <v>58</v>
      </c>
      <c r="F17" s="3" t="s">
        <v>180</v>
      </c>
      <c r="G17" s="3" t="s">
        <v>65</v>
      </c>
      <c r="H17" s="4"/>
    </row>
    <row r="18" spans="1:9" ht="15">
      <c r="A18" s="21" t="s">
        <v>6</v>
      </c>
      <c r="B18" s="25" t="s">
        <v>30</v>
      </c>
      <c r="C18" s="3" t="s">
        <v>39</v>
      </c>
      <c r="D18" s="3" t="s">
        <v>43</v>
      </c>
      <c r="E18" s="3" t="s">
        <v>59</v>
      </c>
      <c r="F18" s="3" t="s">
        <v>61</v>
      </c>
      <c r="G18" s="3" t="s">
        <v>51</v>
      </c>
      <c r="H18" s="3"/>
      <c r="I18"/>
    </row>
    <row r="19" spans="1:9" ht="15">
      <c r="A19" s="21" t="s">
        <v>7</v>
      </c>
      <c r="B19" s="25" t="s">
        <v>31</v>
      </c>
      <c r="C19" s="3" t="s">
        <v>43</v>
      </c>
      <c r="D19" s="4" t="s">
        <v>39</v>
      </c>
      <c r="E19" s="3" t="s">
        <v>59</v>
      </c>
      <c r="F19" s="3" t="s">
        <v>54</v>
      </c>
      <c r="G19" s="3" t="s">
        <v>48</v>
      </c>
      <c r="H19" s="3"/>
      <c r="I19"/>
    </row>
    <row r="20" spans="1:9" ht="15">
      <c r="A20" s="21" t="s">
        <v>146</v>
      </c>
      <c r="B20" s="25" t="s">
        <v>33</v>
      </c>
      <c r="C20" s="3" t="s">
        <v>37</v>
      </c>
      <c r="D20" s="3" t="s">
        <v>155</v>
      </c>
      <c r="E20" s="3" t="s">
        <v>180</v>
      </c>
      <c r="F20" s="3" t="s">
        <v>40</v>
      </c>
      <c r="G20" s="3" t="s">
        <v>38</v>
      </c>
      <c r="H20" s="3"/>
      <c r="I20"/>
    </row>
    <row r="21" spans="1:9" ht="15">
      <c r="A21" s="21" t="s">
        <v>118</v>
      </c>
      <c r="B21" s="25" t="s">
        <v>92</v>
      </c>
      <c r="C21" s="3" t="s">
        <v>44</v>
      </c>
      <c r="D21" s="3" t="s">
        <v>38</v>
      </c>
      <c r="E21" s="3" t="s">
        <v>60</v>
      </c>
      <c r="F21" s="3" t="s">
        <v>54</v>
      </c>
      <c r="G21" s="3" t="s">
        <v>61</v>
      </c>
      <c r="H21" s="3"/>
      <c r="I21"/>
    </row>
    <row r="22" spans="1:9" ht="15">
      <c r="A22" s="21" t="s">
        <v>150</v>
      </c>
      <c r="B22" s="25" t="s">
        <v>154</v>
      </c>
      <c r="C22" s="3" t="s">
        <v>42</v>
      </c>
      <c r="D22" s="3" t="s">
        <v>36</v>
      </c>
      <c r="E22" s="3" t="s">
        <v>155</v>
      </c>
      <c r="F22" s="3" t="s">
        <v>54</v>
      </c>
      <c r="G22" s="3" t="s">
        <v>66</v>
      </c>
      <c r="H22" s="3"/>
      <c r="I22"/>
    </row>
    <row r="23" spans="1:9" ht="30">
      <c r="A23" s="21" t="s">
        <v>114</v>
      </c>
      <c r="B23" s="25" t="s">
        <v>97</v>
      </c>
      <c r="C23" s="4" t="s">
        <v>45</v>
      </c>
      <c r="D23" s="6"/>
      <c r="E23" s="4" t="s">
        <v>181</v>
      </c>
      <c r="F23" s="6"/>
      <c r="G23" s="3" t="s">
        <v>182</v>
      </c>
      <c r="H23" s="3"/>
      <c r="I23"/>
    </row>
    <row r="24" spans="1:9" ht="45">
      <c r="A24" s="21" t="s">
        <v>115</v>
      </c>
      <c r="B24" s="25" t="s">
        <v>34</v>
      </c>
      <c r="C24" s="3" t="s">
        <v>42</v>
      </c>
      <c r="D24" s="3" t="s">
        <v>54</v>
      </c>
      <c r="E24" s="3" t="s">
        <v>36</v>
      </c>
      <c r="F24" s="4" t="s">
        <v>149</v>
      </c>
      <c r="G24" s="6"/>
      <c r="I24"/>
    </row>
    <row r="25" spans="1:9" ht="15">
      <c r="A25" s="21" t="s">
        <v>116</v>
      </c>
      <c r="B25" s="25" t="s">
        <v>35</v>
      </c>
      <c r="C25" s="3" t="s">
        <v>36</v>
      </c>
      <c r="D25" s="3" t="s">
        <v>155</v>
      </c>
      <c r="E25" s="3" t="s">
        <v>47</v>
      </c>
      <c r="F25" s="3" t="s">
        <v>66</v>
      </c>
      <c r="G25" s="3" t="s">
        <v>55</v>
      </c>
      <c r="H25" s="3"/>
      <c r="I25"/>
    </row>
    <row r="26" spans="1:9" ht="30">
      <c r="A26" s="21" t="s">
        <v>86</v>
      </c>
      <c r="B26" s="25" t="s">
        <v>20</v>
      </c>
      <c r="C26" s="3" t="s">
        <v>155</v>
      </c>
      <c r="D26" s="4" t="s">
        <v>40</v>
      </c>
      <c r="E26" s="4" t="s">
        <v>135</v>
      </c>
      <c r="F26" s="6"/>
      <c r="G26" s="3" t="s">
        <v>136</v>
      </c>
      <c r="H26" s="3"/>
      <c r="I26"/>
    </row>
    <row r="27" spans="1:9" ht="30">
      <c r="A27" s="21" t="s">
        <v>112</v>
      </c>
      <c r="B27" s="25" t="s">
        <v>21</v>
      </c>
      <c r="C27" s="3" t="s">
        <v>39</v>
      </c>
      <c r="D27" s="4" t="s">
        <v>156</v>
      </c>
      <c r="E27" s="6"/>
      <c r="F27" s="4" t="s">
        <v>40</v>
      </c>
      <c r="G27" s="4" t="s">
        <v>183</v>
      </c>
      <c r="I27"/>
    </row>
    <row r="28" spans="1:9" ht="30">
      <c r="A28" s="21" t="s">
        <v>2</v>
      </c>
      <c r="B28" s="25" t="s">
        <v>22</v>
      </c>
      <c r="C28" s="3" t="s">
        <v>155</v>
      </c>
      <c r="D28" s="3" t="s">
        <v>50</v>
      </c>
      <c r="E28" s="4" t="s">
        <v>56</v>
      </c>
      <c r="F28" s="6"/>
      <c r="G28" s="3" t="s">
        <v>137</v>
      </c>
      <c r="H28" s="3"/>
      <c r="I28"/>
    </row>
    <row r="29" spans="1:9" ht="30">
      <c r="A29" s="21" t="s">
        <v>113</v>
      </c>
      <c r="B29" s="25" t="s">
        <v>89</v>
      </c>
      <c r="C29" s="4" t="s">
        <v>157</v>
      </c>
      <c r="D29" s="6"/>
      <c r="E29" s="3" t="s">
        <v>136</v>
      </c>
      <c r="F29" s="6"/>
      <c r="G29" s="6"/>
      <c r="H29" s="3"/>
      <c r="I29"/>
    </row>
    <row r="30" spans="1:9" ht="15">
      <c r="A30" s="21" t="s">
        <v>169</v>
      </c>
      <c r="B30" s="25" t="s">
        <v>13</v>
      </c>
      <c r="C30" s="3" t="s">
        <v>155</v>
      </c>
      <c r="D30" s="3" t="s">
        <v>40</v>
      </c>
      <c r="E30" s="3" t="s">
        <v>50</v>
      </c>
      <c r="F30" s="3" t="s">
        <v>47</v>
      </c>
      <c r="G30" s="3" t="s">
        <v>55</v>
      </c>
      <c r="H30" s="3"/>
      <c r="I30"/>
    </row>
    <row r="31" spans="1:9" ht="15">
      <c r="A31" s="21" t="s">
        <v>168</v>
      </c>
      <c r="B31" s="25" t="s">
        <v>14</v>
      </c>
      <c r="C31" s="3" t="s">
        <v>155</v>
      </c>
      <c r="D31" s="3" t="s">
        <v>47</v>
      </c>
      <c r="E31" s="3" t="s">
        <v>40</v>
      </c>
      <c r="F31" s="3" t="s">
        <v>55</v>
      </c>
      <c r="G31" s="3" t="s">
        <v>36</v>
      </c>
      <c r="I31"/>
    </row>
    <row r="32" spans="1:9" ht="15">
      <c r="A32" s="21" t="s">
        <v>170</v>
      </c>
      <c r="B32" s="25" t="s">
        <v>98</v>
      </c>
      <c r="C32" s="3" t="s">
        <v>57</v>
      </c>
      <c r="D32" s="3" t="s">
        <v>180</v>
      </c>
      <c r="E32" s="3" t="s">
        <v>50</v>
      </c>
      <c r="F32" s="3" t="s">
        <v>155</v>
      </c>
      <c r="G32" s="3" t="s">
        <v>62</v>
      </c>
      <c r="H32" s="3"/>
      <c r="I32"/>
    </row>
    <row r="33" spans="1:9" ht="15">
      <c r="A33" s="21" t="s">
        <v>171</v>
      </c>
      <c r="B33" s="25" t="s">
        <v>184</v>
      </c>
      <c r="C33" s="3" t="s">
        <v>57</v>
      </c>
      <c r="D33" s="3" t="s">
        <v>180</v>
      </c>
      <c r="E33" s="3" t="s">
        <v>124</v>
      </c>
      <c r="F33" s="3" t="s">
        <v>47</v>
      </c>
      <c r="G33" s="3" t="s">
        <v>155</v>
      </c>
      <c r="H33" s="3"/>
      <c r="I33"/>
    </row>
    <row r="34" spans="1:9" ht="15">
      <c r="A34" s="22" t="s">
        <v>173</v>
      </c>
      <c r="B34" s="26" t="s">
        <v>15</v>
      </c>
      <c r="C34" s="3" t="s">
        <v>36</v>
      </c>
      <c r="D34" s="3" t="s">
        <v>155</v>
      </c>
      <c r="E34" s="3" t="s">
        <v>40</v>
      </c>
      <c r="F34" s="3" t="s">
        <v>55</v>
      </c>
      <c r="G34" s="3" t="s">
        <v>47</v>
      </c>
      <c r="H34" s="3"/>
      <c r="I34"/>
    </row>
    <row r="35" spans="1:9" ht="15">
      <c r="A35" s="22" t="s">
        <v>185</v>
      </c>
      <c r="B35" s="26" t="s">
        <v>25</v>
      </c>
      <c r="C35" s="3" t="s">
        <v>39</v>
      </c>
      <c r="D35" s="3" t="s">
        <v>48</v>
      </c>
      <c r="E35" s="3" t="s">
        <v>40</v>
      </c>
      <c r="F35" s="3" t="s">
        <v>53</v>
      </c>
      <c r="G35" s="3" t="s">
        <v>43</v>
      </c>
      <c r="H35" s="3"/>
      <c r="I35"/>
    </row>
    <row r="36" spans="1:9" ht="30">
      <c r="A36" s="22" t="s">
        <v>186</v>
      </c>
      <c r="B36" s="26" t="s">
        <v>16</v>
      </c>
      <c r="C36" s="4" t="s">
        <v>40</v>
      </c>
      <c r="D36" s="4" t="s">
        <v>187</v>
      </c>
      <c r="E36" s="6"/>
      <c r="F36" s="3" t="s">
        <v>55</v>
      </c>
      <c r="G36" s="3" t="s">
        <v>182</v>
      </c>
      <c r="H36" s="3"/>
      <c r="I36"/>
    </row>
    <row r="37" spans="1:9" ht="45">
      <c r="A37" s="22" t="s">
        <v>139</v>
      </c>
      <c r="B37" s="26" t="s">
        <v>24</v>
      </c>
      <c r="C37" s="4" t="s">
        <v>188</v>
      </c>
      <c r="D37" s="6"/>
      <c r="E37" s="6"/>
      <c r="F37" s="3" t="s">
        <v>43</v>
      </c>
      <c r="G37" s="4" t="s">
        <v>67</v>
      </c>
      <c r="H37" s="3"/>
      <c r="I37"/>
    </row>
    <row r="38" spans="1:9" ht="60">
      <c r="A38" s="22" t="s">
        <v>163</v>
      </c>
      <c r="B38" s="26" t="s">
        <v>105</v>
      </c>
      <c r="C38" s="4" t="s">
        <v>123</v>
      </c>
      <c r="D38" s="6"/>
      <c r="E38" s="6"/>
      <c r="F38" s="6"/>
      <c r="G38" s="6"/>
      <c r="H38" s="3"/>
      <c r="I38"/>
    </row>
    <row r="39" spans="1:9" ht="30">
      <c r="A39" s="22" t="s">
        <v>111</v>
      </c>
      <c r="B39" s="26" t="s">
        <v>17</v>
      </c>
      <c r="C39" s="3" t="s">
        <v>40</v>
      </c>
      <c r="D39" s="4" t="s">
        <v>155</v>
      </c>
      <c r="E39" s="4" t="s">
        <v>72</v>
      </c>
      <c r="F39" s="4" t="s">
        <v>63</v>
      </c>
      <c r="G39" s="6"/>
      <c r="H39" s="3"/>
      <c r="I39"/>
    </row>
    <row r="40" spans="1:9" ht="60">
      <c r="A40" s="22" t="s">
        <v>85</v>
      </c>
      <c r="B40" s="26" t="s">
        <v>18</v>
      </c>
      <c r="C40" s="3" t="s">
        <v>39</v>
      </c>
      <c r="D40" s="4" t="s">
        <v>125</v>
      </c>
      <c r="E40" s="4" t="s">
        <v>126</v>
      </c>
      <c r="F40" s="6"/>
      <c r="G40" s="6"/>
      <c r="H40" s="6"/>
      <c r="I40"/>
    </row>
    <row r="41" spans="1:9" ht="15">
      <c r="A41" s="22" t="s">
        <v>127</v>
      </c>
      <c r="B41" s="27" t="s">
        <v>153</v>
      </c>
      <c r="C41" s="3" t="s">
        <v>40</v>
      </c>
      <c r="D41" s="4" t="s">
        <v>155</v>
      </c>
      <c r="E41" s="4" t="s">
        <v>36</v>
      </c>
      <c r="F41" s="15" t="s">
        <v>128</v>
      </c>
      <c r="G41" s="14" t="s">
        <v>55</v>
      </c>
      <c r="I41"/>
    </row>
    <row r="42" spans="1:9" ht="45">
      <c r="A42" s="22" t="s">
        <v>164</v>
      </c>
      <c r="B42" s="26" t="s">
        <v>106</v>
      </c>
      <c r="C42" s="3" t="s">
        <v>40</v>
      </c>
      <c r="D42" s="3" t="s">
        <v>62</v>
      </c>
      <c r="E42" s="4" t="s">
        <v>174</v>
      </c>
      <c r="F42" s="6"/>
      <c r="G42" s="6"/>
      <c r="H42" s="6"/>
      <c r="I42"/>
    </row>
    <row r="43" spans="1:9" ht="45">
      <c r="A43" s="22" t="s">
        <v>108</v>
      </c>
      <c r="B43" s="26" t="s">
        <v>109</v>
      </c>
      <c r="C43" s="3" t="s">
        <v>41</v>
      </c>
      <c r="D43" s="3" t="s">
        <v>130</v>
      </c>
      <c r="E43" s="4" t="s">
        <v>131</v>
      </c>
      <c r="F43" s="6"/>
      <c r="G43" s="6"/>
      <c r="H43" s="3"/>
      <c r="I43"/>
    </row>
    <row r="44" spans="1:9" ht="45">
      <c r="A44" s="22" t="s">
        <v>110</v>
      </c>
      <c r="B44" s="26" t="s">
        <v>88</v>
      </c>
      <c r="C44" s="3" t="s">
        <v>62</v>
      </c>
      <c r="D44" s="4" t="s">
        <v>132</v>
      </c>
      <c r="E44" s="6"/>
      <c r="F44" s="6"/>
      <c r="G44" s="4" t="s">
        <v>133</v>
      </c>
      <c r="H44" s="6"/>
      <c r="I44"/>
    </row>
    <row r="45" spans="1:9" ht="30">
      <c r="A45" s="22" t="s">
        <v>165</v>
      </c>
      <c r="B45" s="26" t="s">
        <v>19</v>
      </c>
      <c r="C45" s="4" t="s">
        <v>134</v>
      </c>
      <c r="D45" s="6"/>
      <c r="E45" s="4" t="s">
        <v>62</v>
      </c>
      <c r="F45" s="4" t="s">
        <v>189</v>
      </c>
      <c r="G45" s="6"/>
      <c r="H45" s="3"/>
      <c r="I45"/>
    </row>
    <row r="46" spans="1:9" ht="45">
      <c r="A46" s="22" t="s">
        <v>166</v>
      </c>
      <c r="B46" s="26" t="s">
        <v>190</v>
      </c>
      <c r="C46" s="4" t="s">
        <v>147</v>
      </c>
      <c r="D46" s="6"/>
      <c r="E46" s="6"/>
      <c r="F46" s="4" t="s">
        <v>148</v>
      </c>
      <c r="G46" s="6"/>
      <c r="H46" s="6"/>
      <c r="I46"/>
    </row>
    <row r="47" spans="1:9" ht="45">
      <c r="A47" s="23" t="s">
        <v>167</v>
      </c>
      <c r="B47" s="26" t="s">
        <v>23</v>
      </c>
      <c r="C47" s="3" t="s">
        <v>39</v>
      </c>
      <c r="D47" s="4" t="s">
        <v>202</v>
      </c>
      <c r="E47" s="4" t="s">
        <v>203</v>
      </c>
      <c r="F47" s="6"/>
      <c r="G47" s="6"/>
      <c r="H47" s="3"/>
      <c r="I47"/>
    </row>
    <row r="48" spans="1:8" ht="60">
      <c r="A48" s="22" t="s">
        <v>138</v>
      </c>
      <c r="B48" s="28" t="s">
        <v>90</v>
      </c>
      <c r="C48" s="4" t="s">
        <v>40</v>
      </c>
      <c r="D48" s="4" t="s">
        <v>201</v>
      </c>
      <c r="E48" s="6"/>
      <c r="F48" s="6"/>
      <c r="G48" s="6"/>
      <c r="H48" s="3"/>
    </row>
    <row r="49" spans="1:10" ht="9.75" customHeight="1">
      <c r="A49" s="5"/>
      <c r="B49" s="5"/>
      <c r="C49" s="5"/>
      <c r="D49" s="5"/>
      <c r="E49" s="5"/>
      <c r="F49" s="5"/>
      <c r="G49" s="5"/>
      <c r="H49" s="5"/>
      <c r="I49" s="7"/>
      <c r="J49" s="5"/>
    </row>
    <row r="50" spans="1:10" ht="15.75" customHeight="1">
      <c r="A50" s="31" t="s">
        <v>71</v>
      </c>
      <c r="B50" s="31"/>
      <c r="C50" s="31"/>
      <c r="D50" s="31"/>
      <c r="E50" s="31"/>
      <c r="F50" s="31"/>
      <c r="G50" s="31"/>
      <c r="H50" s="8" t="s">
        <v>87</v>
      </c>
      <c r="I50" s="11" t="s">
        <v>76</v>
      </c>
      <c r="J50" s="8" t="s">
        <v>77</v>
      </c>
    </row>
    <row r="51" spans="1:10" ht="9.75" customHeight="1">
      <c r="A51" s="5"/>
      <c r="B51" s="5"/>
      <c r="C51" s="5"/>
      <c r="D51" s="5"/>
      <c r="E51" s="5"/>
      <c r="F51" s="5"/>
      <c r="G51" s="5"/>
      <c r="H51" s="5"/>
      <c r="I51" s="7"/>
      <c r="J51" s="5"/>
    </row>
    <row r="52" spans="1:11" ht="15">
      <c r="A52" s="2" t="s">
        <v>40</v>
      </c>
      <c r="C52" s="3">
        <f>COUNTIF(C1:C47,"*Brady*")</f>
        <v>7</v>
      </c>
      <c r="D52" s="3">
        <f>COUNTIF(D1:D47,"*Brady*")</f>
        <v>8</v>
      </c>
      <c r="E52" s="3">
        <f>COUNTIF(E1:E47,"*Brady*")</f>
        <v>3</v>
      </c>
      <c r="F52" s="3">
        <f>COUNTIF(F1:F47,"*Brady*")</f>
        <v>7</v>
      </c>
      <c r="G52" s="3">
        <f>COUNTIF(G1:G47,"*Brady*")</f>
        <v>1</v>
      </c>
      <c r="H52" s="3">
        <f aca="true" t="shared" si="0" ref="H52:H90">SUM(C52:G52)</f>
        <v>26</v>
      </c>
      <c r="I52" s="30">
        <f aca="true" t="shared" si="1" ref="I52:I90">(C52*5)+(D52*4)+(E52*3)+(F52*2)+G52</f>
        <v>91</v>
      </c>
      <c r="J52" s="1">
        <v>1</v>
      </c>
      <c r="K52" s="1"/>
    </row>
    <row r="53" spans="1:11" ht="15">
      <c r="A53" s="2" t="s">
        <v>155</v>
      </c>
      <c r="C53" s="3">
        <f>COUNTIF(C3:C49,"*P.Manning*")</f>
        <v>7</v>
      </c>
      <c r="D53" s="3">
        <f>COUNTIF(D3:D49,"*P.Manning*")</f>
        <v>10</v>
      </c>
      <c r="E53" s="3">
        <f>COUNTIF(E3:E49,"*P.Manning*")</f>
        <v>3</v>
      </c>
      <c r="F53" s="3">
        <f>COUNTIF(F3:F49,"*P.Manning*")</f>
        <v>2</v>
      </c>
      <c r="G53" s="3">
        <f>COUNTIF(G3:G49,"*P.Manning*")</f>
        <v>1</v>
      </c>
      <c r="H53" s="3">
        <f t="shared" si="0"/>
        <v>23</v>
      </c>
      <c r="I53" s="30">
        <f t="shared" si="1"/>
        <v>89</v>
      </c>
      <c r="J53" s="1">
        <v>2</v>
      </c>
      <c r="K53" s="1"/>
    </row>
    <row r="54" spans="1:11" ht="15">
      <c r="A54" s="2" t="s">
        <v>39</v>
      </c>
      <c r="C54" s="3">
        <f>COUNTIF(C2:C48,"*Graham*")</f>
        <v>10</v>
      </c>
      <c r="D54" s="3">
        <f>COUNTIF(D2:D48,"*Graham*")</f>
        <v>2</v>
      </c>
      <c r="E54" s="3">
        <f>COUNTIF(E2:E48,"*Graham*")</f>
        <v>3</v>
      </c>
      <c r="F54" s="3">
        <f>COUNTIF(F2:F48,"*Graham*")</f>
        <v>1</v>
      </c>
      <c r="G54" s="3">
        <f>COUNTIF(G2:G48,"*Graham*")</f>
        <v>0</v>
      </c>
      <c r="H54" s="3">
        <f t="shared" si="0"/>
        <v>16</v>
      </c>
      <c r="I54" s="30">
        <f t="shared" si="1"/>
        <v>69</v>
      </c>
      <c r="J54" s="1">
        <v>3</v>
      </c>
      <c r="K54" s="1"/>
    </row>
    <row r="55" spans="1:11" ht="15">
      <c r="A55" s="2" t="s">
        <v>36</v>
      </c>
      <c r="C55" s="3">
        <f>COUNTIF(C2:C48,"*Favre*")</f>
        <v>4</v>
      </c>
      <c r="D55" s="3">
        <f>COUNTIF(D2:D48,"*Favre*")</f>
        <v>4</v>
      </c>
      <c r="E55" s="3">
        <f>COUNTIF(E2:E48,"*Favre*")</f>
        <v>3</v>
      </c>
      <c r="F55" s="3">
        <f>COUNTIF(F2:F48,"*Favre*")</f>
        <v>0</v>
      </c>
      <c r="G55" s="3">
        <f>COUNTIF(G2:G48,"*Favre*")</f>
        <v>1</v>
      </c>
      <c r="H55" s="3">
        <f t="shared" si="0"/>
        <v>12</v>
      </c>
      <c r="I55" s="30">
        <f t="shared" si="1"/>
        <v>46</v>
      </c>
      <c r="J55" s="1">
        <v>4</v>
      </c>
      <c r="K55" s="1"/>
    </row>
    <row r="56" spans="1:11" ht="15">
      <c r="A56" s="2" t="s">
        <v>43</v>
      </c>
      <c r="C56" s="3">
        <f>COUNTIF(C2:C48,"*Luckman*")</f>
        <v>2</v>
      </c>
      <c r="D56" s="3">
        <f>COUNTIF(D2:D48,"*Luckman*")</f>
        <v>4</v>
      </c>
      <c r="E56" s="3">
        <f>COUNTIF(E2:E48,"*Luckman*")</f>
        <v>2</v>
      </c>
      <c r="F56" s="3">
        <f>COUNTIF(F2:F48,"*Luckman*")</f>
        <v>1</v>
      </c>
      <c r="G56" s="3">
        <f>COUNTIF(G2:G48,"*Luckman*")</f>
        <v>2</v>
      </c>
      <c r="H56" s="3">
        <f t="shared" si="0"/>
        <v>11</v>
      </c>
      <c r="I56" s="30">
        <f t="shared" si="1"/>
        <v>36</v>
      </c>
      <c r="J56" s="1">
        <v>5</v>
      </c>
      <c r="K56" s="1"/>
    </row>
    <row r="57" spans="1:10" ht="15">
      <c r="A57" s="2" t="s">
        <v>53</v>
      </c>
      <c r="C57" s="3">
        <f>COUNTIF(C1:C38,"*Isbell*")</f>
        <v>5</v>
      </c>
      <c r="D57" s="3">
        <f>COUNTIF(D1:D38,"*Isbell*")</f>
        <v>1</v>
      </c>
      <c r="E57" s="3">
        <f>COUNTIF(E1:E38,"*Isbell*")</f>
        <v>0</v>
      </c>
      <c r="F57" s="3">
        <f>COUNTIF(F1:F38,"*Isbell*")</f>
        <v>1</v>
      </c>
      <c r="G57" s="3">
        <f>COUNTIF(G1:G38,"*Isbell*")</f>
        <v>0</v>
      </c>
      <c r="H57" s="3">
        <f t="shared" si="0"/>
        <v>7</v>
      </c>
      <c r="I57" s="30">
        <f t="shared" si="1"/>
        <v>31</v>
      </c>
      <c r="J57" s="1">
        <v>6</v>
      </c>
    </row>
    <row r="58" spans="1:10" ht="15">
      <c r="A58" s="2" t="s">
        <v>37</v>
      </c>
      <c r="C58" s="3">
        <f>COUNTIF(C1:C46,"*Brees*")</f>
        <v>2</v>
      </c>
      <c r="D58" s="3">
        <f>COUNTIF(D1:D46,"*Brees*")</f>
        <v>0</v>
      </c>
      <c r="E58" s="3">
        <f>COUNTIF(E1:E46,"*Brees*")</f>
        <v>5</v>
      </c>
      <c r="F58" s="3">
        <f>COUNTIF(F1:F46,"*Brees*")</f>
        <v>0</v>
      </c>
      <c r="G58" s="3">
        <f>COUNTIF(G1:G46,"*Brees*")</f>
        <v>0</v>
      </c>
      <c r="H58" s="3">
        <f t="shared" si="0"/>
        <v>7</v>
      </c>
      <c r="I58" s="30">
        <f t="shared" si="1"/>
        <v>25</v>
      </c>
      <c r="J58" s="1">
        <v>7</v>
      </c>
    </row>
    <row r="59" spans="1:10" ht="15">
      <c r="A59" s="2" t="s">
        <v>55</v>
      </c>
      <c r="C59" s="3">
        <f>COUNTIF(C2:C48,"*Elway*")</f>
        <v>1</v>
      </c>
      <c r="D59" s="3">
        <f>COUNTIF(D2:D48,"*Elway*")</f>
        <v>1</v>
      </c>
      <c r="E59" s="3">
        <f>COUNTIF(E2:E48,"*Elway*")</f>
        <v>2</v>
      </c>
      <c r="F59" s="3">
        <f>COUNTIF(F2:F48,"*Elway*")</f>
        <v>3</v>
      </c>
      <c r="G59" s="3">
        <f>COUNTIF(G2:G48,"*Elway*")</f>
        <v>3</v>
      </c>
      <c r="H59" s="3">
        <f t="shared" si="0"/>
        <v>10</v>
      </c>
      <c r="I59" s="30">
        <f t="shared" si="1"/>
        <v>24</v>
      </c>
      <c r="J59" s="1">
        <v>8</v>
      </c>
    </row>
    <row r="60" spans="1:10" ht="15">
      <c r="A60" s="2" t="s">
        <v>42</v>
      </c>
      <c r="C60" s="3">
        <f>COUNTIF(C6:C52,"*Rodgers*")</f>
        <v>3</v>
      </c>
      <c r="D60" s="3">
        <f>COUNTIF(D6:D52,"*Rodgers*")</f>
        <v>1</v>
      </c>
      <c r="E60" s="3">
        <f>COUNTIF(E6:E52,"*Rodgers*")</f>
        <v>0</v>
      </c>
      <c r="F60" s="3">
        <f>COUNTIF(F6:F52,"*Rodgers*")</f>
        <v>0</v>
      </c>
      <c r="G60" s="3">
        <f>COUNTIF(G6:G52,"*Rodgers*")</f>
        <v>3</v>
      </c>
      <c r="H60" s="3">
        <f t="shared" si="0"/>
        <v>7</v>
      </c>
      <c r="I60" s="30">
        <f t="shared" si="1"/>
        <v>22</v>
      </c>
      <c r="J60" s="1">
        <v>9</v>
      </c>
    </row>
    <row r="61" spans="1:10" ht="15">
      <c r="A61" s="2" t="s">
        <v>54</v>
      </c>
      <c r="C61" s="3">
        <f>COUNTIF(C2:C48,"*Blanda*")</f>
        <v>3</v>
      </c>
      <c r="D61" s="3">
        <f>COUNTIF(D2:D48,"*Blanda*")</f>
        <v>1</v>
      </c>
      <c r="E61" s="3">
        <f>COUNTIF(E2:E48,"*Blanda*")</f>
        <v>0</v>
      </c>
      <c r="F61" s="3">
        <f>COUNTIF(F2:F48,"*Blanda*")</f>
        <v>0</v>
      </c>
      <c r="G61" s="3">
        <f>COUNTIF(G2:G48,"*Blanda*")</f>
        <v>1</v>
      </c>
      <c r="H61" s="3">
        <f t="shared" si="0"/>
        <v>5</v>
      </c>
      <c r="I61" s="30">
        <f t="shared" si="1"/>
        <v>20</v>
      </c>
      <c r="J61" s="1" t="s">
        <v>191</v>
      </c>
    </row>
    <row r="62" spans="1:10" ht="15">
      <c r="A62" s="2" t="s">
        <v>62</v>
      </c>
      <c r="C62" s="3">
        <f>COUNTIF(C2:C47,"*Morrall*")</f>
        <v>1</v>
      </c>
      <c r="D62" s="3">
        <f>COUNTIF(D2:D47,"*Morrall*")</f>
        <v>1</v>
      </c>
      <c r="E62" s="3">
        <f>COUNTIF(E2:E47,"*Morrall*")</f>
        <v>1</v>
      </c>
      <c r="F62" s="3">
        <f>COUNTIF(F2:F47,"*Morrall*")</f>
        <v>4</v>
      </c>
      <c r="G62" s="3">
        <f>COUNTIF(G2:G47,"*Morrall*")</f>
        <v>0</v>
      </c>
      <c r="H62" s="3">
        <f t="shared" si="0"/>
        <v>7</v>
      </c>
      <c r="I62" s="30">
        <f t="shared" si="1"/>
        <v>20</v>
      </c>
      <c r="J62" s="1" t="s">
        <v>191</v>
      </c>
    </row>
    <row r="63" spans="1:11" ht="15">
      <c r="A63" s="2" t="s">
        <v>38</v>
      </c>
      <c r="C63" s="3">
        <f>COUNTIF(C1:C47,"*Montana*")</f>
        <v>1</v>
      </c>
      <c r="D63" s="3">
        <f>COUNTIF(D1:D47,"*Montana*")</f>
        <v>1</v>
      </c>
      <c r="E63" s="3">
        <f>COUNTIF(E1:E47,"*Montana*")</f>
        <v>2</v>
      </c>
      <c r="F63" s="3">
        <f>COUNTIF(F1:F47,"*Montana*")</f>
        <v>1</v>
      </c>
      <c r="G63" s="3">
        <f>COUNTIF(G1:G47,"*Montana*")</f>
        <v>1</v>
      </c>
      <c r="H63" s="3">
        <f t="shared" si="0"/>
        <v>6</v>
      </c>
      <c r="I63" s="30">
        <f t="shared" si="1"/>
        <v>18</v>
      </c>
      <c r="J63" s="1" t="s">
        <v>158</v>
      </c>
      <c r="K63" s="1"/>
    </row>
    <row r="64" spans="1:10" ht="15">
      <c r="A64" s="2" t="s">
        <v>180</v>
      </c>
      <c r="C64" s="3">
        <f>COUNTIF(C5:C51,"*Starr*")</f>
        <v>1</v>
      </c>
      <c r="D64" s="3">
        <f>COUNTIF(D5:D51,"*Starr*")</f>
        <v>3</v>
      </c>
      <c r="E64" s="3">
        <f>COUNTIF(E5:E51,"*Starr*")</f>
        <v>0</v>
      </c>
      <c r="F64" s="3">
        <f>COUNTIF(F5:F51,"*Starr*")</f>
        <v>0</v>
      </c>
      <c r="G64" s="3">
        <f>COUNTIF(G5:G51,"*Starr*")</f>
        <v>0</v>
      </c>
      <c r="H64" s="3">
        <f t="shared" si="0"/>
        <v>4</v>
      </c>
      <c r="I64" s="30">
        <f t="shared" si="1"/>
        <v>17</v>
      </c>
      <c r="J64" s="1" t="s">
        <v>158</v>
      </c>
    </row>
    <row r="65" spans="1:10" ht="15">
      <c r="A65" s="2" t="s">
        <v>41</v>
      </c>
      <c r="C65" s="3">
        <f>COUNTIF(C1:C46,"*Williams*")</f>
        <v>3</v>
      </c>
      <c r="D65" s="3">
        <f>COUNTIF(D1:D46,"*Williams*")</f>
        <v>0</v>
      </c>
      <c r="E65" s="3">
        <f>COUNTIF(E1:E46,"*Williams*")</f>
        <v>1</v>
      </c>
      <c r="F65" s="3">
        <f>COUNTIF(F1:F46,"*Williams*")</f>
        <v>0</v>
      </c>
      <c r="G65" s="3">
        <f>COUNTIF(G1:G46,"*Williams*")</f>
        <v>0</v>
      </c>
      <c r="H65" s="3">
        <f t="shared" si="0"/>
        <v>4</v>
      </c>
      <c r="I65" s="30">
        <f t="shared" si="1"/>
        <v>18</v>
      </c>
      <c r="J65" s="1" t="s">
        <v>158</v>
      </c>
    </row>
    <row r="66" spans="1:10" ht="15">
      <c r="A66" s="2" t="s">
        <v>57</v>
      </c>
      <c r="C66" s="3">
        <f>COUNTIF(C9:C55,"*Marino*")</f>
        <v>0</v>
      </c>
      <c r="D66" s="3">
        <f>COUNTIF(D9:D55,"*Marino*")</f>
        <v>1</v>
      </c>
      <c r="E66" s="3">
        <f>COUNTIF(E9:E55,"*Marino*")</f>
        <v>1</v>
      </c>
      <c r="F66" s="3">
        <f>COUNTIF(F9:F55,"*Marino*")</f>
        <v>3</v>
      </c>
      <c r="G66" s="3">
        <f>COUNTIF(G9:G55,"*Marino*")</f>
        <v>4</v>
      </c>
      <c r="H66" s="3">
        <f t="shared" si="0"/>
        <v>9</v>
      </c>
      <c r="I66" s="30">
        <f t="shared" si="1"/>
        <v>17</v>
      </c>
      <c r="J66" s="1" t="s">
        <v>192</v>
      </c>
    </row>
    <row r="67" spans="1:10" ht="15">
      <c r="A67" s="2" t="s">
        <v>47</v>
      </c>
      <c r="C67" s="3">
        <f>COUNTIF(C5:C51,"*Unitas*")</f>
        <v>0</v>
      </c>
      <c r="D67" s="3">
        <f>COUNTIF(D5:D51,"*Unitas*")</f>
        <v>1</v>
      </c>
      <c r="E67" s="3">
        <f>COUNTIF(E5:E51,"*Unitas*")</f>
        <v>4</v>
      </c>
      <c r="F67" s="3">
        <f>COUNTIF(F5:F51,"*Unitas*")</f>
        <v>0</v>
      </c>
      <c r="G67" s="3">
        <f>COUNTIF(G5:G51,"*Unitas*")</f>
        <v>1</v>
      </c>
      <c r="H67" s="3">
        <f t="shared" si="0"/>
        <v>6</v>
      </c>
      <c r="I67" s="30">
        <f t="shared" si="1"/>
        <v>17</v>
      </c>
      <c r="J67" s="1" t="s">
        <v>192</v>
      </c>
    </row>
    <row r="68" spans="1:10" ht="15">
      <c r="A68" s="2" t="s">
        <v>50</v>
      </c>
      <c r="C68" s="3">
        <f>COUNTIF(C1:C44,"*Ryan*")</f>
        <v>0</v>
      </c>
      <c r="D68" s="3">
        <f>COUNTIF(D1:D44,"*Ryan*")</f>
        <v>2</v>
      </c>
      <c r="E68" s="3">
        <f>COUNTIF(E1:E44,"*Ryan*")</f>
        <v>2</v>
      </c>
      <c r="F68" s="3">
        <f>COUNTIF(F1:F44,"*Ryan*")</f>
        <v>1</v>
      </c>
      <c r="G68" s="3">
        <f>COUNTIF(G1:G44,"*Ryan*")</f>
        <v>0</v>
      </c>
      <c r="H68" s="3">
        <f t="shared" si="0"/>
        <v>5</v>
      </c>
      <c r="I68" s="30">
        <f t="shared" si="1"/>
        <v>16</v>
      </c>
      <c r="J68" s="1">
        <v>17</v>
      </c>
    </row>
    <row r="69" spans="1:10" ht="15">
      <c r="A69" s="2" t="s">
        <v>64</v>
      </c>
      <c r="C69" s="3">
        <f>COUNTIF(C3:C49,"*Bradshaw*")</f>
        <v>0</v>
      </c>
      <c r="D69" s="3">
        <f>COUNTIF(D3:D49,"*Bradshaw*")</f>
        <v>1</v>
      </c>
      <c r="E69" s="3">
        <f>COUNTIF(E3:E49,"*Bradshaw*")</f>
        <v>2</v>
      </c>
      <c r="F69" s="3">
        <f>COUNTIF(F3:F49,"*Bradshaw*")</f>
        <v>1</v>
      </c>
      <c r="G69" s="3">
        <f>COUNTIF(G3:G49,"*Bradshaw*")</f>
        <v>0</v>
      </c>
      <c r="H69" s="3">
        <f t="shared" si="0"/>
        <v>4</v>
      </c>
      <c r="I69" s="30">
        <f t="shared" si="1"/>
        <v>12</v>
      </c>
      <c r="J69" s="1" t="s">
        <v>159</v>
      </c>
    </row>
    <row r="70" spans="1:10" ht="15">
      <c r="A70" s="2" t="s">
        <v>49</v>
      </c>
      <c r="C70" s="3">
        <f>COUNTIF(C3:C49,"*Baugh*")</f>
        <v>1</v>
      </c>
      <c r="D70" s="3">
        <f>COUNTIF(D3:D49,"*Baugh*")</f>
        <v>1</v>
      </c>
      <c r="E70" s="3">
        <f>COUNTIF(E3:E49,"*Baugh*")</f>
        <v>1</v>
      </c>
      <c r="F70" s="3">
        <f>COUNTIF(F3:F49,"*Baugh*")</f>
        <v>0</v>
      </c>
      <c r="G70" s="3">
        <f>COUNTIF(G3:G49,"*Baugh*")</f>
        <v>0</v>
      </c>
      <c r="H70" s="3">
        <f t="shared" si="0"/>
        <v>3</v>
      </c>
      <c r="I70" s="30">
        <f t="shared" si="1"/>
        <v>12</v>
      </c>
      <c r="J70" s="1" t="s">
        <v>159</v>
      </c>
    </row>
    <row r="71" spans="1:10" ht="15">
      <c r="A71" s="2" t="s">
        <v>44</v>
      </c>
      <c r="C71" s="3">
        <f>COUNTIF(C1:C46,"*Hostetler*")</f>
        <v>1</v>
      </c>
      <c r="D71" s="3">
        <f>COUNTIF(D1:D46,"*Hostetler*")</f>
        <v>0</v>
      </c>
      <c r="E71" s="3">
        <f>COUNTIF(E1:E46,"*Hostetler*")</f>
        <v>1</v>
      </c>
      <c r="F71" s="3">
        <f>COUNTIF(F1:F46,"*Hostetler*")</f>
        <v>0</v>
      </c>
      <c r="G71" s="3">
        <f>COUNTIF(G1:G46,"*Hostetler*")</f>
        <v>1</v>
      </c>
      <c r="H71" s="3">
        <f t="shared" si="0"/>
        <v>3</v>
      </c>
      <c r="I71" s="30">
        <f t="shared" si="1"/>
        <v>9</v>
      </c>
      <c r="J71" s="1">
        <v>20</v>
      </c>
    </row>
    <row r="72" spans="1:10" ht="15">
      <c r="A72" s="2" t="s">
        <v>61</v>
      </c>
      <c r="C72" s="3">
        <f>COUNTIF(C1:C46,"*Young*")</f>
        <v>0</v>
      </c>
      <c r="D72" s="3">
        <f>COUNTIF(D1:D46,"*Young*")</f>
        <v>0</v>
      </c>
      <c r="E72" s="3">
        <f>COUNTIF(E1:E46,"*Young*")</f>
        <v>1</v>
      </c>
      <c r="F72" s="3">
        <f>COUNTIF(F1:F46,"*Young*")</f>
        <v>2</v>
      </c>
      <c r="G72" s="3">
        <f>COUNTIF(G1:G46,"*Young*")</f>
        <v>1</v>
      </c>
      <c r="H72" s="3">
        <f t="shared" si="0"/>
        <v>4</v>
      </c>
      <c r="I72" s="30">
        <f t="shared" si="1"/>
        <v>8</v>
      </c>
      <c r="J72" s="1">
        <v>21</v>
      </c>
    </row>
    <row r="73" spans="1:10" ht="15">
      <c r="A73" s="2" t="s">
        <v>70</v>
      </c>
      <c r="C73" s="3">
        <f>COUNTIF(C4:C50,"*Hadl*")</f>
        <v>1</v>
      </c>
      <c r="D73" s="3">
        <f>COUNTIF(D3:D49,"*Hadl*")</f>
        <v>0</v>
      </c>
      <c r="E73" s="3">
        <f>COUNTIF(E4:E50,"*Hadl*")</f>
        <v>0</v>
      </c>
      <c r="F73" s="3">
        <f>COUNTIF(F4:F50,"*Hadl*")</f>
        <v>1</v>
      </c>
      <c r="G73" s="3">
        <f>COUNTIF(G4:G50,"*Hadl*")</f>
        <v>0</v>
      </c>
      <c r="H73" s="3">
        <f t="shared" si="0"/>
        <v>2</v>
      </c>
      <c r="I73" s="30">
        <f t="shared" si="1"/>
        <v>7</v>
      </c>
      <c r="J73" s="1" t="s">
        <v>193</v>
      </c>
    </row>
    <row r="74" spans="1:10" ht="15">
      <c r="A74" s="2" t="s">
        <v>51</v>
      </c>
      <c r="C74" s="3">
        <f>COUNTIF(C1:C47,"*Warner*")</f>
        <v>0</v>
      </c>
      <c r="D74" s="3">
        <f>COUNTIF(D1:D47,"*Warner*")</f>
        <v>1</v>
      </c>
      <c r="E74" s="3">
        <f>COUNTIF(E1:E47,"*Warner*")</f>
        <v>0</v>
      </c>
      <c r="F74" s="3">
        <f>COUNTIF(F1:F47,"*Warner*")</f>
        <v>1</v>
      </c>
      <c r="G74" s="3">
        <f>COUNTIF(G1:G47,"*Warner*")</f>
        <v>1</v>
      </c>
      <c r="H74" s="3">
        <f t="shared" si="0"/>
        <v>3</v>
      </c>
      <c r="I74" s="30">
        <f t="shared" si="1"/>
        <v>7</v>
      </c>
      <c r="J74" s="1" t="s">
        <v>193</v>
      </c>
    </row>
    <row r="75" spans="1:10" ht="15">
      <c r="A75" s="2" t="s">
        <v>52</v>
      </c>
      <c r="C75" s="3">
        <f>COUNTIF(C1:C47,"*Kilmer*")</f>
        <v>0</v>
      </c>
      <c r="D75" s="3">
        <f>COUNTIF(D1:D47,"*Kilmer*")</f>
        <v>1</v>
      </c>
      <c r="E75" s="3">
        <f>COUNTIF(E1:E47,"*Kilmer*")</f>
        <v>1</v>
      </c>
      <c r="F75" s="3">
        <f>COUNTIF(F1:F47,"*Kilmer*")</f>
        <v>0</v>
      </c>
      <c r="G75" s="3">
        <f>COUNTIF(G1:G47,"*Kilmer*")</f>
        <v>0</v>
      </c>
      <c r="H75" s="3">
        <f t="shared" si="0"/>
        <v>2</v>
      </c>
      <c r="I75" s="30">
        <f t="shared" si="1"/>
        <v>7</v>
      </c>
      <c r="J75" s="1" t="s">
        <v>193</v>
      </c>
    </row>
    <row r="76" spans="1:10" ht="15">
      <c r="A76" s="2" t="s">
        <v>59</v>
      </c>
      <c r="C76" s="3">
        <f>COUNTIF(C6:C52,"*VanBrocklin*")</f>
        <v>0</v>
      </c>
      <c r="D76" s="3">
        <f>COUNTIF(D6:D52,"*VanBrocklin*")</f>
        <v>0</v>
      </c>
      <c r="E76" s="3">
        <f>COUNTIF(E6:E52,"*VanBrocklin*")</f>
        <v>2</v>
      </c>
      <c r="F76" s="3">
        <f>COUNTIF(F6:F52,"*VanBrocklin*")</f>
        <v>0</v>
      </c>
      <c r="G76" s="3">
        <f>COUNTIF(G6:G52,"*VanBrocklin*")</f>
        <v>0</v>
      </c>
      <c r="H76" s="3">
        <f t="shared" si="0"/>
        <v>2</v>
      </c>
      <c r="I76" s="30">
        <f t="shared" si="1"/>
        <v>6</v>
      </c>
      <c r="J76" s="1">
        <v>25</v>
      </c>
    </row>
    <row r="77" spans="1:10" ht="15">
      <c r="A77" s="2" t="s">
        <v>68</v>
      </c>
      <c r="C77" s="3">
        <f>COUNTIF(C2:C48,"*Dawson*")</f>
        <v>0</v>
      </c>
      <c r="D77" s="3">
        <f>COUNTIF(D2:D48,"*Dawson*")</f>
        <v>0</v>
      </c>
      <c r="E77" s="3">
        <f>COUNTIF(E2:E48,"*Dawson*")</f>
        <v>0</v>
      </c>
      <c r="F77" s="3">
        <f>COUNTIF(F2:F48,"*Dawson*")</f>
        <v>2</v>
      </c>
      <c r="G77" s="3">
        <f>COUNTIF(G2:G48,"*Dawson*")</f>
        <v>1</v>
      </c>
      <c r="H77" s="3">
        <f t="shared" si="0"/>
        <v>3</v>
      </c>
      <c r="I77" s="30">
        <f t="shared" si="1"/>
        <v>5</v>
      </c>
      <c r="J77" s="1" t="s">
        <v>194</v>
      </c>
    </row>
    <row r="78" spans="1:10" ht="15">
      <c r="A78" s="2" t="s">
        <v>69</v>
      </c>
      <c r="C78" s="3">
        <f>COUNTIF(C2:C48,"*Aikman*")</f>
        <v>0</v>
      </c>
      <c r="D78" s="3">
        <f>COUNTIF(D2:D48,"*Aikman*")</f>
        <v>1</v>
      </c>
      <c r="E78" s="3">
        <f>COUNTIF(E2:E48,"*Aikman*")</f>
        <v>0</v>
      </c>
      <c r="F78" s="3">
        <f>COUNTIF(F2:F48,"*Aikman*")</f>
        <v>0</v>
      </c>
      <c r="G78" s="3">
        <f>COUNTIF(G2:G48,"*Aikman*")</f>
        <v>0</v>
      </c>
      <c r="H78" s="3">
        <f t="shared" si="0"/>
        <v>1</v>
      </c>
      <c r="I78" s="30">
        <f t="shared" si="1"/>
        <v>4</v>
      </c>
      <c r="J78" s="1" t="s">
        <v>194</v>
      </c>
    </row>
    <row r="79" spans="1:10" ht="15">
      <c r="A79" s="2" t="s">
        <v>48</v>
      </c>
      <c r="C79" s="3">
        <f>COUNTIF(C2:C48,"*Lamonica*")</f>
        <v>0</v>
      </c>
      <c r="D79" s="3">
        <f>COUNTIF(D2:D48,"*Lamonica*")</f>
        <v>1</v>
      </c>
      <c r="E79" s="3">
        <f>COUNTIF(E2:E48,"*Lamonica*")</f>
        <v>0</v>
      </c>
      <c r="F79" s="3">
        <f>COUNTIF(F2:F48,"*Lamonica*")</f>
        <v>0</v>
      </c>
      <c r="G79" s="3">
        <f>COUNTIF(G2:G48,"*Lamonica*")</f>
        <v>1</v>
      </c>
      <c r="H79" s="3">
        <f t="shared" si="0"/>
        <v>2</v>
      </c>
      <c r="I79" s="30">
        <f t="shared" si="1"/>
        <v>5</v>
      </c>
      <c r="J79" s="1" t="s">
        <v>194</v>
      </c>
    </row>
    <row r="80" spans="1:10" ht="15">
      <c r="A80" s="2" t="s">
        <v>124</v>
      </c>
      <c r="C80" s="3">
        <f>COUNTIF(C2:C48,"*Roethlisherger*")</f>
        <v>0</v>
      </c>
      <c r="D80" s="3">
        <f>COUNTIF(D2:D48,"*Roethlisherger*")</f>
        <v>0</v>
      </c>
      <c r="E80" s="3">
        <f>COUNTIF(E2:E48,"*Roethlisherger*")</f>
        <v>1</v>
      </c>
      <c r="F80" s="3">
        <f>COUNTIF(F2:F48,"*Roethlisherger*")</f>
        <v>1</v>
      </c>
      <c r="G80" s="3">
        <f>COUNTIF(G2:G48,"*Roethlisherger*")</f>
        <v>0</v>
      </c>
      <c r="H80" s="3">
        <f t="shared" si="0"/>
        <v>2</v>
      </c>
      <c r="I80" s="30">
        <f t="shared" si="1"/>
        <v>5</v>
      </c>
      <c r="J80" s="1" t="s">
        <v>194</v>
      </c>
    </row>
    <row r="81" spans="1:10" ht="15">
      <c r="A81" s="2" t="s">
        <v>66</v>
      </c>
      <c r="C81" s="3">
        <f>COUNTIF(C2:C48,"*Tarkenton*")</f>
        <v>0</v>
      </c>
      <c r="D81" s="3">
        <f>COUNTIF(D2:D48,"*Tarkenton*")</f>
        <v>0</v>
      </c>
      <c r="E81" s="3">
        <f>COUNTIF(E2:E48,"*Tarkenton*")</f>
        <v>0</v>
      </c>
      <c r="F81" s="3">
        <f>COUNTIF(F2:F48,"*Tarkenton*")</f>
        <v>1</v>
      </c>
      <c r="G81" s="3">
        <f>COUNTIF(G2:G48,"*Tarkenton*")</f>
        <v>1</v>
      </c>
      <c r="H81" s="3">
        <f t="shared" si="0"/>
        <v>2</v>
      </c>
      <c r="I81" s="30">
        <f t="shared" si="1"/>
        <v>3</v>
      </c>
      <c r="J81" s="1" t="s">
        <v>195</v>
      </c>
    </row>
    <row r="82" spans="1:10" ht="15">
      <c r="A82" s="2" t="s">
        <v>65</v>
      </c>
      <c r="C82" s="3">
        <f>COUNTIF(C2:C48,"*Garcia*")</f>
        <v>0</v>
      </c>
      <c r="D82" s="3">
        <f>COUNTIF(D2:D48,"*Garcia*")</f>
        <v>0</v>
      </c>
      <c r="E82" s="3">
        <f>COUNTIF(E2:E48,"*Garcia*")</f>
        <v>0</v>
      </c>
      <c r="F82" s="3">
        <f>COUNTIF(F2:F48,"*Garcia*")</f>
        <v>1</v>
      </c>
      <c r="G82" s="3">
        <f>COUNTIF(G2:G48,"*Garcia*")</f>
        <v>1</v>
      </c>
      <c r="H82" s="3">
        <f t="shared" si="0"/>
        <v>2</v>
      </c>
      <c r="I82" s="30">
        <f t="shared" si="1"/>
        <v>3</v>
      </c>
      <c r="J82" s="1" t="s">
        <v>195</v>
      </c>
    </row>
    <row r="83" spans="1:10" ht="15">
      <c r="A83" s="2" t="s">
        <v>58</v>
      </c>
      <c r="C83" s="3">
        <f>COUNTIF(C2:C48,"*McNabb*")</f>
        <v>0</v>
      </c>
      <c r="D83" s="3">
        <f>COUNTIF(D2:D48,"*McNabb*")</f>
        <v>0</v>
      </c>
      <c r="E83" s="3">
        <f>COUNTIF(E2:E48,"*McNabb*")</f>
        <v>1</v>
      </c>
      <c r="F83" s="3">
        <f>COUNTIF(F2:F48,"*McNabb*")</f>
        <v>0</v>
      </c>
      <c r="G83" s="3">
        <f>COUNTIF(G2:G48,"*McNabb*")</f>
        <v>0</v>
      </c>
      <c r="H83" s="3">
        <f t="shared" si="0"/>
        <v>1</v>
      </c>
      <c r="I83" s="30">
        <f t="shared" si="1"/>
        <v>3</v>
      </c>
      <c r="J83" s="1" t="s">
        <v>195</v>
      </c>
    </row>
    <row r="84" spans="1:10" ht="15">
      <c r="A84" s="2" t="s">
        <v>72</v>
      </c>
      <c r="C84" s="3">
        <f>COUNTIF(C2:C48,"*Conerly*")</f>
        <v>0</v>
      </c>
      <c r="D84" s="3">
        <f>COUNTIF(D2:D48,"*Conerly*")</f>
        <v>0</v>
      </c>
      <c r="E84" s="3">
        <f>COUNTIF(E2:E48,"*Conerly*")</f>
        <v>1</v>
      </c>
      <c r="F84" s="3">
        <f>COUNTIF(F2:F48,"*Conerly*")</f>
        <v>0</v>
      </c>
      <c r="G84" s="3">
        <f>COUNTIF(G2:G48,"*Conerly*")</f>
        <v>0</v>
      </c>
      <c r="H84" s="3">
        <f t="shared" si="0"/>
        <v>1</v>
      </c>
      <c r="I84" s="30">
        <f t="shared" si="1"/>
        <v>3</v>
      </c>
      <c r="J84" s="1" t="s">
        <v>195</v>
      </c>
    </row>
    <row r="85" spans="1:10" ht="15">
      <c r="A85" s="2" t="s">
        <v>60</v>
      </c>
      <c r="C85" s="3">
        <f>COUNTIF(C1:C47,"*Jurgensen*")</f>
        <v>0</v>
      </c>
      <c r="D85" s="3">
        <f>COUNTIF(D1:D47,"*Jurgensen*")</f>
        <v>0</v>
      </c>
      <c r="E85" s="3">
        <f>COUNTIF(E1:E47,"*Jurgensen*")</f>
        <v>1</v>
      </c>
      <c r="F85" s="3">
        <f>COUNTIF(F1:F47,"*Jurgensen*")</f>
        <v>0</v>
      </c>
      <c r="G85" s="3">
        <f>COUNTIF(G1:G47,"*Jurgensen*")</f>
        <v>0</v>
      </c>
      <c r="H85" s="3">
        <f t="shared" si="0"/>
        <v>1</v>
      </c>
      <c r="I85" s="30">
        <f t="shared" si="1"/>
        <v>3</v>
      </c>
      <c r="J85" s="1" t="s">
        <v>195</v>
      </c>
    </row>
    <row r="86" spans="1:10" ht="15">
      <c r="A86" s="2" t="s">
        <v>144</v>
      </c>
      <c r="C86" s="3">
        <f>COUNTIF(C1:C47,"*E.Manning*")</f>
        <v>0</v>
      </c>
      <c r="D86" s="3">
        <f>COUNTIF(D1:D47,"*E.Manning*")</f>
        <v>0</v>
      </c>
      <c r="E86" s="3">
        <f>COUNTIF(E1:E47,"*E.Manning*")</f>
        <v>0</v>
      </c>
      <c r="F86" s="3">
        <f>COUNTIF(F1:F47,"*E.Manning*")</f>
        <v>1</v>
      </c>
      <c r="G86" s="3">
        <f>COUNTIF(G1:G47,"*E.Manning*")</f>
        <v>0</v>
      </c>
      <c r="H86" s="3">
        <f t="shared" si="0"/>
        <v>1</v>
      </c>
      <c r="I86" s="30">
        <f t="shared" si="1"/>
        <v>2</v>
      </c>
      <c r="J86" s="1" t="s">
        <v>196</v>
      </c>
    </row>
    <row r="87" spans="1:10" ht="15">
      <c r="A87" s="2" t="s">
        <v>73</v>
      </c>
      <c r="C87" s="3">
        <f>COUNTIF(C1:C47,"*Hart*")</f>
        <v>0</v>
      </c>
      <c r="D87" s="3">
        <f>COUNTIF(D1:D47,"*Hart*")</f>
        <v>0</v>
      </c>
      <c r="E87" s="3">
        <f>COUNTIF(E1:E47,"*Hart*")</f>
        <v>0</v>
      </c>
      <c r="F87" s="3">
        <f>COUNTIF(F1:F47,"*Hart*")</f>
        <v>1</v>
      </c>
      <c r="G87" s="3">
        <f>COUNTIF(G1:G47,"*Hart*")</f>
        <v>0</v>
      </c>
      <c r="H87" s="3">
        <f t="shared" si="0"/>
        <v>1</v>
      </c>
      <c r="I87" s="30">
        <f t="shared" si="1"/>
        <v>2</v>
      </c>
      <c r="J87" s="1" t="s">
        <v>196</v>
      </c>
    </row>
    <row r="88" spans="1:10" ht="15">
      <c r="A88" s="2" t="s">
        <v>74</v>
      </c>
      <c r="C88" s="3">
        <f>COUNTIF(C1:C47,"*Kreig*")</f>
        <v>0</v>
      </c>
      <c r="D88" s="3">
        <f>COUNTIF(D1:D47,"*Kreig*")</f>
        <v>0</v>
      </c>
      <c r="E88" s="3">
        <f>COUNTIF(E1:E47,"*Kreig*")</f>
        <v>0</v>
      </c>
      <c r="F88" s="3">
        <f>COUNTIF(F1:F47,"*Kreig*")</f>
        <v>1</v>
      </c>
      <c r="G88" s="3">
        <f>COUNTIF(G1:G47,"*Kreig*")</f>
        <v>0</v>
      </c>
      <c r="H88" s="3">
        <f t="shared" si="0"/>
        <v>1</v>
      </c>
      <c r="I88" s="30">
        <f t="shared" si="1"/>
        <v>2</v>
      </c>
      <c r="J88" s="1" t="s">
        <v>196</v>
      </c>
    </row>
    <row r="89" spans="1:10" ht="15">
      <c r="A89" s="2" t="s">
        <v>67</v>
      </c>
      <c r="C89" s="3">
        <f>COUNTIF(C1:C47,"*Staubach*")</f>
        <v>0</v>
      </c>
      <c r="D89" s="3">
        <f>COUNTIF(D1:D47,"*Staubach*")</f>
        <v>0</v>
      </c>
      <c r="E89" s="3">
        <f>COUNTIF(E1:E47,"*Staubach*")</f>
        <v>0</v>
      </c>
      <c r="F89" s="3">
        <f>COUNTIF(F1:F47,"*Staubach*")</f>
        <v>0</v>
      </c>
      <c r="G89" s="3">
        <f>COUNTIF(G1:G47,"*Staubach*")</f>
        <v>1</v>
      </c>
      <c r="H89" s="3">
        <f t="shared" si="0"/>
        <v>1</v>
      </c>
      <c r="I89" s="30">
        <f t="shared" si="1"/>
        <v>1</v>
      </c>
      <c r="J89" s="1" t="s">
        <v>197</v>
      </c>
    </row>
    <row r="90" spans="1:10" ht="15">
      <c r="A90" s="2" t="s">
        <v>75</v>
      </c>
      <c r="C90" s="3">
        <f>COUNTIF(C1:C47,"*Namath*")</f>
        <v>0</v>
      </c>
      <c r="D90" s="3">
        <f>COUNTIF(D1:D47,"*Namath*")</f>
        <v>0</v>
      </c>
      <c r="E90" s="3">
        <f>COUNTIF(E1:E47,"*Namath*")</f>
        <v>0</v>
      </c>
      <c r="F90" s="3">
        <f>COUNTIF(F1:F47,"*Namath*")</f>
        <v>0</v>
      </c>
      <c r="G90" s="3">
        <f>COUNTIF(G1:G47,"*Namath*")</f>
        <v>1</v>
      </c>
      <c r="H90" s="3">
        <f t="shared" si="0"/>
        <v>1</v>
      </c>
      <c r="I90" s="30">
        <f t="shared" si="1"/>
        <v>1</v>
      </c>
      <c r="J90" s="1" t="s">
        <v>197</v>
      </c>
    </row>
    <row r="91" spans="3:10" ht="15">
      <c r="C91" s="3"/>
      <c r="D91" s="3"/>
      <c r="E91" s="3"/>
      <c r="F91" s="3"/>
      <c r="G91" s="3"/>
      <c r="H91" s="3"/>
      <c r="J91" s="1"/>
    </row>
    <row r="92" spans="1:10" ht="15">
      <c r="A92" s="1">
        <f>COUNTA(A52:A90)</f>
        <v>39</v>
      </c>
      <c r="C92" s="3">
        <f aca="true" t="shared" si="2" ref="C92:H92">SUM(C52:C90)</f>
        <v>53</v>
      </c>
      <c r="D92" s="3">
        <f t="shared" si="2"/>
        <v>47</v>
      </c>
      <c r="E92" s="3">
        <f t="shared" si="2"/>
        <v>44</v>
      </c>
      <c r="F92" s="3">
        <f t="shared" si="2"/>
        <v>37</v>
      </c>
      <c r="G92" s="3">
        <f t="shared" si="2"/>
        <v>27</v>
      </c>
      <c r="H92" s="3">
        <f t="shared" si="2"/>
        <v>208</v>
      </c>
      <c r="J92" s="1"/>
    </row>
    <row r="93" spans="3:10" ht="15">
      <c r="C93" s="3"/>
      <c r="D93" s="3"/>
      <c r="E93" s="3"/>
      <c r="F93" s="3"/>
      <c r="G93" s="3"/>
      <c r="H93" s="3"/>
      <c r="J93" s="1"/>
    </row>
    <row r="94" spans="1:10" ht="15">
      <c r="A94" s="12" t="s">
        <v>198</v>
      </c>
      <c r="C94" s="3"/>
      <c r="D94" s="3"/>
      <c r="E94" s="3"/>
      <c r="F94" s="3"/>
      <c r="G94" s="3"/>
      <c r="H94" s="3"/>
      <c r="J94" s="1"/>
    </row>
    <row r="95" spans="1:8" ht="15">
      <c r="A95" s="12" t="s">
        <v>160</v>
      </c>
      <c r="C95" s="3"/>
      <c r="D95" s="3"/>
      <c r="E95" s="3"/>
      <c r="F95" s="3"/>
      <c r="G95" s="3"/>
      <c r="H95" s="3"/>
    </row>
    <row r="96" spans="2:8" ht="15">
      <c r="B96" s="12" t="s">
        <v>199</v>
      </c>
      <c r="C96" s="3"/>
      <c r="D96" s="3"/>
      <c r="E96" s="3"/>
      <c r="F96" s="3"/>
      <c r="G96" s="3"/>
      <c r="H96" s="3"/>
    </row>
    <row r="97" spans="2:8" ht="15">
      <c r="B97" s="12"/>
      <c r="C97" s="3"/>
      <c r="D97" s="3"/>
      <c r="E97" s="3"/>
      <c r="F97" s="3"/>
      <c r="G97" s="3"/>
      <c r="H97" s="3"/>
    </row>
    <row r="98" spans="2:8" ht="15">
      <c r="B98" s="12"/>
      <c r="C98" s="3"/>
      <c r="D98" s="3"/>
      <c r="E98" s="3"/>
      <c r="F98" s="3"/>
      <c r="G98" s="3"/>
      <c r="H98" s="3"/>
    </row>
    <row r="99" spans="1:9" ht="15">
      <c r="A99" s="16" t="s">
        <v>172</v>
      </c>
      <c r="B99" s="17"/>
      <c r="C99" s="17"/>
      <c r="D99" s="17"/>
      <c r="E99" s="17"/>
      <c r="F99" s="17"/>
      <c r="G99" s="17"/>
      <c r="H99" s="17"/>
      <c r="I99" s="18"/>
    </row>
    <row r="100" spans="1:9" ht="15">
      <c r="A100" s="24" t="s">
        <v>96</v>
      </c>
      <c r="B100" s="19"/>
      <c r="C100" s="19" t="s">
        <v>36</v>
      </c>
      <c r="D100" s="19" t="s">
        <v>42</v>
      </c>
      <c r="E100" s="19" t="s">
        <v>70</v>
      </c>
      <c r="F100" s="19" t="s">
        <v>66</v>
      </c>
      <c r="G100" s="19" t="s">
        <v>50</v>
      </c>
      <c r="H100" s="3"/>
      <c r="I100"/>
    </row>
    <row r="101" spans="1:9" ht="15">
      <c r="A101" s="24" t="s">
        <v>104</v>
      </c>
      <c r="B101" s="19"/>
      <c r="C101" s="19" t="s">
        <v>36</v>
      </c>
      <c r="D101" s="19" t="s">
        <v>66</v>
      </c>
      <c r="E101" s="19" t="s">
        <v>120</v>
      </c>
      <c r="F101" s="19" t="s">
        <v>121</v>
      </c>
      <c r="G101" s="19" t="s">
        <v>122</v>
      </c>
      <c r="H101" s="3"/>
      <c r="I101"/>
    </row>
    <row r="102" spans="1:9" ht="15">
      <c r="A102" s="24" t="s">
        <v>107</v>
      </c>
      <c r="B102" s="19"/>
      <c r="C102" s="19" t="s">
        <v>155</v>
      </c>
      <c r="D102" s="19" t="s">
        <v>36</v>
      </c>
      <c r="E102" s="20" t="s">
        <v>47</v>
      </c>
      <c r="F102" s="19" t="s">
        <v>40</v>
      </c>
      <c r="G102" s="19" t="s">
        <v>129</v>
      </c>
      <c r="H102" s="3"/>
      <c r="I102"/>
    </row>
    <row r="105" ht="15">
      <c r="J105" s="1"/>
    </row>
    <row r="106" ht="15">
      <c r="J106" s="1"/>
    </row>
    <row r="107" ht="15">
      <c r="J107" s="1"/>
    </row>
    <row r="108" ht="15">
      <c r="J108" s="1"/>
    </row>
    <row r="109" ht="15">
      <c r="J109" s="1"/>
    </row>
    <row r="110" ht="15">
      <c r="J110" s="1"/>
    </row>
    <row r="111" ht="15">
      <c r="J111" s="1"/>
    </row>
    <row r="112" ht="15">
      <c r="J112" s="1"/>
    </row>
    <row r="113" ht="15">
      <c r="J113" s="1"/>
    </row>
    <row r="114" ht="15">
      <c r="J114" s="1"/>
    </row>
    <row r="115" ht="15">
      <c r="J115" s="1"/>
    </row>
    <row r="116" ht="15">
      <c r="J116" s="1"/>
    </row>
    <row r="117" ht="15">
      <c r="J117" s="1"/>
    </row>
    <row r="118" ht="15">
      <c r="J118" s="1"/>
    </row>
    <row r="119" ht="15">
      <c r="J119" s="1"/>
    </row>
    <row r="120" ht="15">
      <c r="J120" s="1"/>
    </row>
    <row r="121" ht="15">
      <c r="J121" s="1"/>
    </row>
    <row r="122" ht="15">
      <c r="J122" s="1"/>
    </row>
    <row r="123" ht="15">
      <c r="J123" s="1"/>
    </row>
    <row r="124" ht="15">
      <c r="J124" s="1"/>
    </row>
    <row r="125" ht="15">
      <c r="J125" s="1"/>
    </row>
    <row r="126" ht="15">
      <c r="J126" s="1"/>
    </row>
    <row r="127" ht="15">
      <c r="J127" s="1"/>
    </row>
    <row r="128" ht="15">
      <c r="J128" s="1"/>
    </row>
    <row r="129" ht="15">
      <c r="J129" s="1"/>
    </row>
    <row r="130" ht="15">
      <c r="J130" s="1"/>
    </row>
    <row r="131" ht="15">
      <c r="J131" s="1"/>
    </row>
    <row r="132" ht="15">
      <c r="J132" s="1"/>
    </row>
    <row r="133" ht="15">
      <c r="J133" s="1"/>
    </row>
    <row r="134" ht="15">
      <c r="J134" s="1"/>
    </row>
    <row r="135" ht="15">
      <c r="J135" s="1"/>
    </row>
    <row r="136" ht="15">
      <c r="J136" s="1"/>
    </row>
    <row r="137" ht="15">
      <c r="J137" s="1"/>
    </row>
    <row r="138" ht="15">
      <c r="J138" s="1"/>
    </row>
    <row r="139" ht="15">
      <c r="J139" s="1"/>
    </row>
    <row r="140" ht="15">
      <c r="J140" s="1"/>
    </row>
    <row r="141" ht="15">
      <c r="J141" s="1"/>
    </row>
    <row r="142" ht="15">
      <c r="J142" s="1"/>
    </row>
    <row r="143" ht="15">
      <c r="J143" s="1"/>
    </row>
    <row r="144" ht="15">
      <c r="J144" s="1"/>
    </row>
  </sheetData>
  <sheetProtection/>
  <mergeCells count="3">
    <mergeCell ref="A50:G50"/>
    <mergeCell ref="I2:J5"/>
    <mergeCell ref="I6:J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DST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pcuser</cp:lastModifiedBy>
  <dcterms:created xsi:type="dcterms:W3CDTF">2014-12-30T10:38:57Z</dcterms:created>
  <dcterms:modified xsi:type="dcterms:W3CDTF">2017-02-06T12:48:19Z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-668631909</vt:i4>
  </property>
  <property fmtid="{D5CDD505-2E9C-101B-9397-08002B2CF9AE}" pid="3" name="_NewReviewCycle">
    <vt:lpwstr/>
  </property>
  <property fmtid="{D5CDD505-2E9C-101B-9397-08002B2CF9AE}" pid="4" name="_EmailSubject">
    <vt:lpwstr>Q2</vt:lpwstr>
  </property>
  <property fmtid="{D5CDD505-2E9C-101B-9397-08002B2CF9AE}" pid="5" name="_AuthorEmail">
    <vt:lpwstr>LMWilson@dstsystems.com</vt:lpwstr>
  </property>
  <property fmtid="{D5CDD505-2E9C-101B-9397-08002B2CF9AE}" pid="6" name="_AuthorEmailDisplayName">
    <vt:lpwstr>Wilson, Larry M</vt:lpwstr>
  </property>
  <property fmtid="{D5CDD505-2E9C-101B-9397-08002B2CF9AE}" pid="7" name="_ReviewingToolsShownOnce">
    <vt:lpwstr/>
  </property>
</Properties>
</file>